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278.2024 - PJ\PLANILHA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revisado'!$A$4:$J$64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4" i="30" l="1"/>
  <c r="E27" i="30" l="1"/>
  <c r="C41" i="30" l="1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40" i="30"/>
  <c r="I56" i="30"/>
  <c r="I58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40" i="30"/>
  <c r="C34" i="30"/>
  <c r="G8" i="30"/>
  <c r="I41" i="30" s="1"/>
  <c r="G9" i="30"/>
  <c r="I42" i="30" s="1"/>
  <c r="G10" i="30"/>
  <c r="I10" i="30" s="1"/>
  <c r="J43" i="30" s="1"/>
  <c r="G11" i="30"/>
  <c r="I11" i="30" s="1"/>
  <c r="J44" i="30" s="1"/>
  <c r="G12" i="30"/>
  <c r="I45" i="30" s="1"/>
  <c r="G13" i="30"/>
  <c r="I13" i="30" s="1"/>
  <c r="J46" i="30" s="1"/>
  <c r="G14" i="30"/>
  <c r="I14" i="30" s="1"/>
  <c r="J47" i="30" s="1"/>
  <c r="G15" i="30"/>
  <c r="I15" i="30" s="1"/>
  <c r="J48" i="30" s="1"/>
  <c r="G16" i="30"/>
  <c r="I49" i="30" s="1"/>
  <c r="G17" i="30"/>
  <c r="I17" i="30" s="1"/>
  <c r="J50" i="30" s="1"/>
  <c r="G18" i="30"/>
  <c r="I18" i="30" s="1"/>
  <c r="J51" i="30" s="1"/>
  <c r="G19" i="30"/>
  <c r="I19" i="30" s="1"/>
  <c r="J52" i="30" s="1"/>
  <c r="G20" i="30"/>
  <c r="I53" i="30" s="1"/>
  <c r="G21" i="30"/>
  <c r="I21" i="30" s="1"/>
  <c r="J54" i="30" s="1"/>
  <c r="G22" i="30"/>
  <c r="I22" i="30" s="1"/>
  <c r="J55" i="30" s="1"/>
  <c r="G23" i="30"/>
  <c r="I23" i="30" s="1"/>
  <c r="J56" i="30" s="1"/>
  <c r="G24" i="30"/>
  <c r="I57" i="30" s="1"/>
  <c r="G25" i="30"/>
  <c r="G26" i="30"/>
  <c r="I26" i="30" s="1"/>
  <c r="J59" i="30" s="1"/>
  <c r="G7" i="30"/>
  <c r="I7" i="30" s="1"/>
  <c r="J40" i="30" s="1"/>
  <c r="I12" i="30"/>
  <c r="J45" i="30" s="1"/>
  <c r="I16" i="30"/>
  <c r="J49" i="30" s="1"/>
  <c r="I20" i="30" l="1"/>
  <c r="J53" i="30" s="1"/>
  <c r="I51" i="30"/>
  <c r="I40" i="30"/>
  <c r="I59" i="30"/>
  <c r="I55" i="30"/>
  <c r="I54" i="30"/>
  <c r="I52" i="30"/>
  <c r="I50" i="30"/>
  <c r="I48" i="30"/>
  <c r="I47" i="30"/>
  <c r="I46" i="30"/>
  <c r="I44" i="30"/>
  <c r="I43" i="30"/>
  <c r="C33" i="30"/>
  <c r="C32" i="30"/>
  <c r="C35" i="30" s="1"/>
  <c r="I25" i="30" l="1"/>
  <c r="J58" i="30" s="1"/>
  <c r="I8" i="30" l="1"/>
  <c r="J41" i="30" s="1"/>
  <c r="I9" i="30"/>
  <c r="J42" i="30" s="1"/>
  <c r="I24" i="30"/>
  <c r="J57" i="30" s="1"/>
  <c r="E28" i="30"/>
  <c r="J60" i="30" l="1"/>
  <c r="F60" i="30" s="1"/>
  <c r="I27" i="30"/>
  <c r="H33" i="30" s="1"/>
  <c r="C60" i="30"/>
  <c r="H32" i="30" l="1"/>
  <c r="H34" i="30"/>
  <c r="I28" i="30"/>
  <c r="H35" i="30" l="1"/>
  <c r="F43" i="30"/>
  <c r="G43" i="30" s="1"/>
  <c r="F47" i="30"/>
  <c r="G47" i="30" s="1"/>
  <c r="F51" i="30"/>
  <c r="G51" i="30" s="1"/>
  <c r="F55" i="30"/>
  <c r="G55" i="30" s="1"/>
  <c r="F59" i="30"/>
  <c r="G59" i="30" s="1"/>
  <c r="F44" i="30"/>
  <c r="F48" i="30"/>
  <c r="F52" i="30"/>
  <c r="F56" i="30"/>
  <c r="F41" i="30"/>
  <c r="G41" i="30" s="1"/>
  <c r="F45" i="30"/>
  <c r="G45" i="30" s="1"/>
  <c r="F49" i="30"/>
  <c r="G49" i="30" s="1"/>
  <c r="F53" i="30"/>
  <c r="G53" i="30" s="1"/>
  <c r="F57" i="30"/>
  <c r="G57" i="30" s="1"/>
  <c r="F40" i="30"/>
  <c r="G40" i="30" s="1"/>
  <c r="F42" i="30"/>
  <c r="G42" i="30" s="1"/>
  <c r="F46" i="30"/>
  <c r="G46" i="30" s="1"/>
  <c r="F50" i="30"/>
  <c r="G50" i="30" s="1"/>
  <c r="F54" i="30"/>
  <c r="G54" i="30" s="1"/>
  <c r="F58" i="30"/>
  <c r="G58" i="30" s="1"/>
  <c r="C20" i="27"/>
  <c r="H53" i="30" l="1"/>
  <c r="H46" i="30"/>
  <c r="H43" i="30"/>
  <c r="H58" i="30"/>
  <c r="H49" i="30"/>
  <c r="H52" i="30"/>
  <c r="G52" i="30"/>
  <c r="H54" i="30"/>
  <c r="H48" i="30"/>
  <c r="G48" i="30"/>
  <c r="H40" i="30"/>
  <c r="H44" i="30"/>
  <c r="G44" i="30"/>
  <c r="H41" i="30"/>
  <c r="H55" i="30"/>
  <c r="H59" i="30"/>
  <c r="H50" i="30"/>
  <c r="H45" i="30"/>
  <c r="H56" i="30"/>
  <c r="G56" i="30"/>
  <c r="H57" i="30"/>
  <c r="H47" i="30"/>
  <c r="H51" i="30"/>
  <c r="H42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40" i="30" l="1"/>
  <c r="E40" i="30" s="1"/>
  <c r="D49" i="30"/>
  <c r="E49" i="30" s="1"/>
  <c r="D48" i="30"/>
  <c r="E48" i="30" s="1"/>
  <c r="D53" i="30"/>
  <c r="E53" i="30" s="1"/>
  <c r="D52" i="30"/>
  <c r="E52" i="30" s="1"/>
  <c r="D59" i="30"/>
  <c r="E59" i="30" s="1"/>
  <c r="D56" i="30"/>
  <c r="E56" i="30" s="1"/>
  <c r="D47" i="30"/>
  <c r="E47" i="30" s="1"/>
  <c r="D44" i="30"/>
  <c r="E44" i="30" s="1"/>
  <c r="D45" i="30"/>
  <c r="E45" i="30" s="1"/>
  <c r="D42" i="30"/>
  <c r="E42" i="30" s="1"/>
  <c r="D57" i="30"/>
  <c r="E57" i="30" s="1"/>
  <c r="D55" i="30"/>
  <c r="E55" i="30" s="1"/>
  <c r="D58" i="30"/>
  <c r="E58" i="30" s="1"/>
  <c r="D46" i="30"/>
  <c r="E46" i="30" s="1"/>
  <c r="D54" i="30"/>
  <c r="E54" i="30" s="1"/>
  <c r="D51" i="30"/>
  <c r="E51" i="30" s="1"/>
  <c r="D50" i="30"/>
  <c r="E50" i="30" s="1"/>
  <c r="D43" i="30"/>
  <c r="E43" i="30" s="1"/>
  <c r="D41" i="30"/>
  <c r="E41" i="30" s="1"/>
  <c r="E60" i="30" l="1"/>
  <c r="B33" i="30" s="1"/>
  <c r="F62" i="30" l="1"/>
  <c r="F63" i="30"/>
  <c r="B34" i="30"/>
  <c r="B32" i="30"/>
  <c r="B35" i="30" l="1"/>
  <c r="G35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<sst xmlns="http://schemas.openxmlformats.org/spreadsheetml/2006/main" count="1537" uniqueCount="295">
  <si>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</si>
  <si>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</si>
  <si>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</si>
  <si>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</si>
  <si>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</si>
  <si>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</si>
  <si>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</si>
  <si>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</si>
  <si>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</si>
  <si>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</si>
  <si>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</si>
  <si>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</si>
  <si>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</si>
  <si>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</si>
  <si>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</si>
  <si>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</si>
  <si>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</si>
  <si>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</si>
  <si>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</si>
  <si>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</si>
  <si>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</si>
  <si>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</si>
  <si>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</si>
  <si>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</si>
  <si>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</si>
  <si>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</si>
  <si>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</si>
  <si>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</si>
  <si>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</si>
  <si>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</si>
  <si>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</si>
  <si>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</si>
  <si>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</si>
  <si>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</si>
  <si>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</si>
  <si>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</si>
  <si>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</si>
  <si>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</si>
  <si>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</si>
  <si>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</si>
  <si>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</si>
  <si>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</si>
  <si>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</si>
  <si>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</si>
  <si>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</si>
  <si>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</si>
  <si>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</si>
  <si>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</si>
  <si>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</si>
  <si>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</si>
  <si>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</si>
  <si>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</si>
  <si>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</si>
  <si>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</si>
  <si>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</si>
  <si>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</si>
  <si>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</si>
  <si>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</si>
  <si>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</si>
  <si>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</si>
  <si>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</si>
  <si>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</si>
  <si>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</si>
  <si>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</si>
  <si>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</si>
  <si>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</si>
  <si>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</si>
  <si>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</si>
  <si>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</si>
  <si>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</si>
  <si>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</si>
  <si>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</si>
  <si>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</si>
  <si>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</si>
  <si>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</si>
  <si>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</si>
  <si>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</si>
  <si>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</si>
  <si>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</si>
  <si>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</si>
  <si>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</si>
  <si>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</si>
  <si>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</si>
  <si>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</si>
  <si>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</si>
  <si>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</si>
  <si>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</si>
  <si>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</si>
  <si>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</si>
  <si>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</si>
  <si>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</si>
  <si>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</si>
  <si>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</si>
  <si>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</si>
  <si>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</si>
  <si>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</si>
  <si>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</si>
  <si>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</si>
  <si>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</si>
  <si>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</si>
  <si>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</si>
  <si>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</si>
  <si>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</si>
  <si>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</si>
  <si>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</si>
  <si>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</si>
  <si>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</si>
  <si>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</si>
  <si>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</si>
  <si>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</si>
  <si>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</si>
  <si>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</si>
  <si>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</si>
  <si>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</si>
  <si>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</si>
  <si>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</si>
  <si>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</si>
  <si>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</si>
  <si>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</si>
  <si>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</si>
  <si>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</si>
  <si>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</si>
  <si>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</si>
  <si>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</si>
  <si>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</si>
  <si>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</si>
  <si>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</si>
  <si>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</si>
  <si>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</si>
  <si>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</si>
  <si>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</si>
  <si>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</si>
  <si>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</si>
  <si>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</si>
  <si>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</si>
  <si>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</si>
  <si>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</si>
  <si>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</si>
  <si>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</si>
  <si>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</si>
  <si>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</si>
  <si>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</si>
  <si>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</si>
  <si>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</si>
  <si>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</si>
  <si>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</si>
  <si>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</si>
  <si>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</si>
  <si>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</si>
  <si>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</si>
  <si>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</si>
  <si>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</si>
  <si>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</si>
  <si>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</si>
  <si>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</si>
  <si>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</si>
  <si>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</si>
  <si>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</si>
  <si>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</si>
  <si>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</si>
  <si>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</si>
  <si>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</si>
  <si>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</si>
  <si>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</si>
  <si>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</si>
  <si>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</si>
  <si>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</si>
  <si>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</si>
  <si>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</si>
  <si>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</si>
  <si>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</si>
  <si>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</si>
  <si>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</si>
  <si>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</si>
  <si>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</si>
  <si>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</si>
  <si>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</si>
  <si>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</si>
  <si>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</si>
  <si>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</si>
  <si>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</si>
  <si>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</si>
  <si>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</si>
  <si>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</si>
  <si>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</si>
  <si>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</si>
  <si>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</si>
  <si>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</si>
  <si>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</si>
  <si>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</si>
  <si>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</si>
  <si>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</si>
  <si>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</si>
  <si>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</si>
  <si>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</si>
  <si>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</si>
  <si>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</si>
  <si>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</si>
  <si>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</si>
  <si>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</si>
  <si>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</si>
  <si>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</si>
  <si>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</si>
  <si>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</si>
  <si>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</si>
  <si>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</si>
  <si>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</si>
  <si>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</si>
  <si>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</si>
  <si>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</si>
  <si>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</si>
  <si>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</si>
  <si>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</si>
  <si>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</si>
  <si>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</si>
  <si>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</si>
  <si>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</si>
  <si>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</si>
  <si>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</si>
  <si>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</si>
  <si>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</si>
  <si>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</si>
  <si>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</si>
  <si>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</si>
  <si>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</si>
  <si>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</si>
  <si>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</si>
  <si>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</si>
  <si>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</si>
  <si>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</si>
  <si>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</si>
  <si>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</si>
  <si>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</si>
  <si>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</si>
  <si>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</si>
  <si>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</si>
  <si>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</si>
  <si>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</si>
  <si>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</si>
  <si>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</si>
  <si>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</si>
  <si>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</si>
  <si>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</si>
  <si>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</si>
  <si>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</si>
  <si>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</si>
  <si>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</si>
  <si>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</si>
  <si>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</si>
  <si>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</si>
  <si>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</si>
  <si>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</si>
  <si>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</si>
  <si>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</si>
  <si>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</si>
  <si>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</si>
  <si>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</si>
  <si>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VALOR SEMESTRAL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</si>
  <si>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</si>
  <si>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</si>
  <si>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</si>
  <si>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</si>
  <si>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</si>
  <si>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</si>
  <si>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</si>
  <si>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</si>
  <si>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</si>
  <si>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</si>
  <si>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</si>
  <si>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</si>
  <si>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</si>
  <si>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</si>
  <si>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</si>
  <si>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</si>
  <si>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</si>
  <si>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</si>
  <si>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</si>
  <si>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MÉDICO NEUROLOGIA - ELETROENCEFALOGRAMA</t>
  </si>
  <si>
    <t>MÉDICO INFECTOLOGIA</t>
  </si>
  <si>
    <t>MÉDICO EPIDEMIOLOGISTA</t>
  </si>
  <si>
    <t>MÉDICO COORDENADOR DO AMBULATÓRIO</t>
  </si>
  <si>
    <t>MÉDICO COORDENADOR DO NEP</t>
  </si>
  <si>
    <t>MÉDICO COORDENADOR DA EMERGÊNCIA</t>
  </si>
  <si>
    <t>PROVA REAL (A+B+ C- D) MENSAL (= 0)</t>
  </si>
  <si>
    <t>MÉDICO CLÍNICA MÉDICA PLANTÃO (leitos observação)</t>
  </si>
  <si>
    <t>MÉDICO CLÍNICA MÉDICA ROTINA (leitos enfermaria)</t>
  </si>
  <si>
    <t>MÉDICO GASTRO / ENDOSCOPIA / COLONOSCOPIA (ambulatorial)</t>
  </si>
  <si>
    <t>MÉDICO ORTOPEDIA (ambulatorial)</t>
  </si>
  <si>
    <t>MÉDICO CARDIOLOGIA (ambulatorial)</t>
  </si>
  <si>
    <t>MÉDICO GINECOLOGIA (ambulatorial)</t>
  </si>
  <si>
    <t>MÉDICO ULTRASSONOGRAFIA (ambulatorial)</t>
  </si>
  <si>
    <t>MÉDICO PSIQUIATRIA (ambulatoriall)</t>
  </si>
  <si>
    <t>UPA SEAP</t>
  </si>
  <si>
    <t>ANUAL</t>
  </si>
  <si>
    <t>PROCESSO SEI-080002/001278/2024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</si>
</sst>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8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6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33" xfId="0" applyFont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2:J86"/>
  <sheetViews>
    <sheetView showGridLines="0" tabSelected="1" topLeftCell="A27" zoomScale="120" zoomScaleNormal="120" workbookViewId="0">
      <selection activeCell="F65" sqref="F65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2" spans="1:10" x14ac:dyDescent="0.2">
      <c r="C2" s="846" t="s">
        <v>294</v>
      </c>
      <c r="D2" s="847"/>
      <c r="E2" s="847"/>
      <c r="F2" s="847"/>
      <c r="G2" s="847"/>
      <c r="H2" s="847"/>
    </row>
    <row r="3" spans="1:10" ht="12" thickBot="1" x14ac:dyDescent="0.25">
      <c r="C3" s="848"/>
      <c r="D3" s="848"/>
      <c r="E3" s="848"/>
      <c r="F3" s="848"/>
      <c r="G3" s="848"/>
      <c r="H3" s="848"/>
    </row>
    <row r="4" spans="1:10" ht="12.75" x14ac:dyDescent="0.2">
      <c r="A4" s="727" t="s">
        <v>292</v>
      </c>
      <c r="B4" s="728"/>
      <c r="C4" s="728"/>
      <c r="D4" s="728"/>
      <c r="E4" s="728"/>
      <c r="F4" s="728"/>
      <c r="G4" s="728"/>
      <c r="H4" s="728"/>
      <c r="I4" s="728"/>
      <c r="J4" s="729"/>
    </row>
    <row r="5" spans="1:10" ht="12.75" x14ac:dyDescent="0.2">
      <c r="A5" s="761" t="s">
        <v>255</v>
      </c>
      <c r="B5" s="762"/>
      <c r="C5" s="762"/>
      <c r="D5" s="762"/>
      <c r="E5" s="762"/>
      <c r="F5" s="762"/>
      <c r="G5" s="762"/>
      <c r="H5" s="762"/>
      <c r="I5" s="762"/>
      <c r="J5" s="763"/>
    </row>
    <row r="6" spans="1:10" ht="15" customHeight="1" x14ac:dyDescent="0.2">
      <c r="A6" s="748" t="s">
        <v>28</v>
      </c>
      <c r="B6" s="749"/>
      <c r="C6" s="749"/>
      <c r="D6" s="749"/>
      <c r="E6" s="754" t="s">
        <v>29</v>
      </c>
      <c r="F6" s="758"/>
      <c r="G6" s="752" t="s">
        <v>264</v>
      </c>
      <c r="H6" s="753"/>
      <c r="I6" s="754" t="s">
        <v>265</v>
      </c>
      <c r="J6" s="755"/>
    </row>
    <row r="7" spans="1:10" ht="15" customHeight="1" x14ac:dyDescent="0.2">
      <c r="A7" s="748" t="s">
        <v>284</v>
      </c>
      <c r="B7" s="749"/>
      <c r="C7" s="749"/>
      <c r="D7" s="749"/>
      <c r="E7" s="713">
        <v>2167</v>
      </c>
      <c r="F7" s="714"/>
      <c r="G7" s="674">
        <f>ROUND(H7,2)</f>
        <v>0</v>
      </c>
      <c r="H7" s="673">
        <v>0</v>
      </c>
      <c r="I7" s="750">
        <f>E7*G7</f>
        <v>0</v>
      </c>
      <c r="J7" s="751"/>
    </row>
    <row r="8" spans="1:10" ht="15" customHeight="1" x14ac:dyDescent="0.2">
      <c r="A8" s="748" t="s">
        <v>285</v>
      </c>
      <c r="B8" s="749"/>
      <c r="C8" s="749"/>
      <c r="D8" s="749"/>
      <c r="E8" s="713">
        <v>361</v>
      </c>
      <c r="F8" s="714"/>
      <c r="G8" s="674">
        <f t="shared" ref="G8:G26" si="0">ROUND(H8,2)</f>
        <v>0</v>
      </c>
      <c r="H8" s="673">
        <v>0</v>
      </c>
      <c r="I8" s="750">
        <f>E8*G8</f>
        <v>0</v>
      </c>
      <c r="J8" s="751"/>
    </row>
    <row r="9" spans="1:10" ht="15" customHeight="1" x14ac:dyDescent="0.2">
      <c r="A9" s="748" t="s">
        <v>286</v>
      </c>
      <c r="B9" s="749"/>
      <c r="C9" s="749"/>
      <c r="D9" s="749"/>
      <c r="E9" s="713">
        <v>52</v>
      </c>
      <c r="F9" s="714"/>
      <c r="G9" s="674">
        <f t="shared" si="0"/>
        <v>0</v>
      </c>
      <c r="H9" s="673">
        <v>0</v>
      </c>
      <c r="I9" s="750">
        <f>E9*G9</f>
        <v>0</v>
      </c>
      <c r="J9" s="751"/>
    </row>
    <row r="10" spans="1:10" ht="15" customHeight="1" x14ac:dyDescent="0.2">
      <c r="A10" s="748" t="s">
        <v>287</v>
      </c>
      <c r="B10" s="749"/>
      <c r="C10" s="749"/>
      <c r="D10" s="749"/>
      <c r="E10" s="713">
        <v>52</v>
      </c>
      <c r="F10" s="714"/>
      <c r="G10" s="674">
        <f t="shared" si="0"/>
        <v>0</v>
      </c>
      <c r="H10" s="673">
        <v>0</v>
      </c>
      <c r="I10" s="750">
        <f t="shared" ref="I10:I23" si="1">E10*G10</f>
        <v>0</v>
      </c>
      <c r="J10" s="751"/>
    </row>
    <row r="11" spans="1:10" ht="15" customHeight="1" x14ac:dyDescent="0.2">
      <c r="A11" s="748" t="s">
        <v>288</v>
      </c>
      <c r="B11" s="749"/>
      <c r="C11" s="749"/>
      <c r="D11" s="749"/>
      <c r="E11" s="713">
        <v>52</v>
      </c>
      <c r="F11" s="714"/>
      <c r="G11" s="674">
        <f t="shared" si="0"/>
        <v>0</v>
      </c>
      <c r="H11" s="673">
        <v>0</v>
      </c>
      <c r="I11" s="750">
        <f t="shared" si="1"/>
        <v>0</v>
      </c>
      <c r="J11" s="751"/>
    </row>
    <row r="12" spans="1:10" ht="15" customHeight="1" x14ac:dyDescent="0.2">
      <c r="A12" s="748" t="s">
        <v>289</v>
      </c>
      <c r="B12" s="749"/>
      <c r="C12" s="749"/>
      <c r="D12" s="749"/>
      <c r="E12" s="713">
        <v>52</v>
      </c>
      <c r="F12" s="714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customHeight="1" x14ac:dyDescent="0.2">
      <c r="A13" s="748" t="s">
        <v>290</v>
      </c>
      <c r="B13" s="749"/>
      <c r="C13" s="749"/>
      <c r="D13" s="749"/>
      <c r="E13" s="713">
        <v>52</v>
      </c>
      <c r="F13" s="714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customHeight="1" x14ac:dyDescent="0.2">
      <c r="A14" s="748" t="s">
        <v>291</v>
      </c>
      <c r="B14" s="749"/>
      <c r="C14" s="749"/>
      <c r="D14" s="749"/>
      <c r="E14" s="713">
        <v>52</v>
      </c>
      <c r="F14" s="714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8"/>
      <c r="B15" s="749"/>
      <c r="C15" s="749"/>
      <c r="D15" s="749"/>
      <c r="E15" s="713"/>
      <c r="F15" s="714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8" t="s">
        <v>277</v>
      </c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8" t="s">
        <v>278</v>
      </c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8" t="s">
        <v>279</v>
      </c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8" t="s">
        <v>280</v>
      </c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8" t="s">
        <v>281</v>
      </c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0">
        <f t="shared" si="1"/>
        <v>0</v>
      </c>
      <c r="J20" s="751"/>
    </row>
    <row r="21" spans="1:10" ht="15" hidden="1" customHeight="1" x14ac:dyDescent="0.2">
      <c r="A21" s="748" t="s">
        <v>282</v>
      </c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0">
        <f t="shared" si="1"/>
        <v>0</v>
      </c>
      <c r="J21" s="751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0">
        <f t="shared" si="1"/>
        <v>0</v>
      </c>
      <c r="J22" s="751"/>
    </row>
    <row r="23" spans="1:10" ht="1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0">
        <f t="shared" si="1"/>
        <v>0</v>
      </c>
      <c r="J23" s="751"/>
    </row>
    <row r="24" spans="1:10" ht="15" hidden="1" customHeight="1" x14ac:dyDescent="0.2">
      <c r="A24" s="748"/>
      <c r="B24" s="749"/>
      <c r="C24" s="749"/>
      <c r="D24" s="749"/>
      <c r="E24" s="713">
        <v>0</v>
      </c>
      <c r="F24" s="714"/>
      <c r="G24" s="674">
        <f t="shared" si="0"/>
        <v>0</v>
      </c>
      <c r="H24" s="673">
        <v>0</v>
      </c>
      <c r="I24" s="750">
        <f>E24*G24</f>
        <v>0</v>
      </c>
      <c r="J24" s="751"/>
    </row>
    <row r="25" spans="1:10" ht="15" hidden="1" customHeight="1" x14ac:dyDescent="0.2">
      <c r="A25" s="748"/>
      <c r="B25" s="749"/>
      <c r="C25" s="749"/>
      <c r="D25" s="749"/>
      <c r="E25" s="713">
        <v>0</v>
      </c>
      <c r="F25" s="714"/>
      <c r="G25" s="674">
        <f t="shared" si="0"/>
        <v>0</v>
      </c>
      <c r="H25" s="673">
        <v>0</v>
      </c>
      <c r="I25" s="750">
        <f>E25*G25</f>
        <v>0</v>
      </c>
      <c r="J25" s="751"/>
    </row>
    <row r="26" spans="1:10" ht="15" hidden="1" customHeight="1" x14ac:dyDescent="0.2">
      <c r="A26" s="748"/>
      <c r="B26" s="749"/>
      <c r="C26" s="749"/>
      <c r="D26" s="749"/>
      <c r="E26" s="713">
        <v>0</v>
      </c>
      <c r="F26" s="714"/>
      <c r="G26" s="674">
        <f t="shared" si="0"/>
        <v>0</v>
      </c>
      <c r="H26" s="673">
        <v>0</v>
      </c>
      <c r="I26" s="750">
        <f>E26*G26</f>
        <v>0</v>
      </c>
      <c r="J26" s="751"/>
    </row>
    <row r="27" spans="1:10" ht="15" customHeight="1" x14ac:dyDescent="0.2">
      <c r="A27" s="756" t="s">
        <v>256</v>
      </c>
      <c r="B27" s="757"/>
      <c r="C27" s="757"/>
      <c r="D27" s="757"/>
      <c r="E27" s="759">
        <f>SUM(E7:F20)</f>
        <v>2840</v>
      </c>
      <c r="F27" s="760"/>
      <c r="G27" s="675"/>
      <c r="H27" s="725" t="s">
        <v>276</v>
      </c>
      <c r="I27" s="764">
        <f>SUM(I7:J25)</f>
        <v>0</v>
      </c>
      <c r="J27" s="765"/>
    </row>
    <row r="28" spans="1:10" ht="15" customHeight="1" thickBot="1" x14ac:dyDescent="0.25">
      <c r="A28" s="734" t="s">
        <v>257</v>
      </c>
      <c r="B28" s="735"/>
      <c r="C28" s="735"/>
      <c r="D28" s="735"/>
      <c r="E28" s="736">
        <f>E27*6</f>
        <v>17040</v>
      </c>
      <c r="F28" s="737"/>
      <c r="G28" s="675"/>
      <c r="H28" s="726"/>
      <c r="I28" s="730">
        <f>I27*6</f>
        <v>0</v>
      </c>
      <c r="J28" s="731"/>
    </row>
    <row r="29" spans="1:10" ht="12" thickBot="1" x14ac:dyDescent="0.25">
      <c r="A29" s="618"/>
      <c r="B29" s="619"/>
      <c r="C29" s="620"/>
      <c r="D29" s="621"/>
      <c r="E29" s="622"/>
      <c r="F29" s="616"/>
      <c r="G29" s="616"/>
      <c r="H29" s="616"/>
      <c r="I29" s="623"/>
      <c r="J29" s="624"/>
    </row>
    <row r="30" spans="1:10" ht="12.75" x14ac:dyDescent="0.2">
      <c r="A30" s="740" t="s">
        <v>266</v>
      </c>
      <c r="B30" s="741"/>
      <c r="C30" s="738" t="s">
        <v>263</v>
      </c>
      <c r="D30" s="739"/>
      <c r="F30" s="744" t="s">
        <v>267</v>
      </c>
      <c r="G30" s="625" t="s">
        <v>262</v>
      </c>
      <c r="H30" s="746" t="s">
        <v>254</v>
      </c>
      <c r="I30" s="732"/>
      <c r="J30" s="733"/>
    </row>
    <row r="31" spans="1:10" ht="12.75" x14ac:dyDescent="0.2">
      <c r="A31" s="742"/>
      <c r="B31" s="743"/>
      <c r="C31" s="670"/>
      <c r="D31" s="671" t="s">
        <v>276</v>
      </c>
      <c r="F31" s="745"/>
      <c r="G31" s="672" t="s">
        <v>276</v>
      </c>
      <c r="H31" s="747"/>
      <c r="I31" s="666"/>
      <c r="J31" s="667"/>
    </row>
    <row r="32" spans="1:10" ht="25.5" x14ac:dyDescent="0.2">
      <c r="A32" s="626" t="s">
        <v>260</v>
      </c>
      <c r="B32" s="668" t="e">
        <f>C32/$E$60</f>
        <v>#DIV/0!</v>
      </c>
      <c r="C32" s="669">
        <f>ROUND(D32,2)</f>
        <v>0</v>
      </c>
      <c r="D32" s="627">
        <v>0</v>
      </c>
      <c r="F32" s="629" t="s">
        <v>19</v>
      </c>
      <c r="G32" s="630">
        <v>6.4999999999999997E-3</v>
      </c>
      <c r="H32" s="631">
        <f>$I$27*G32</f>
        <v>0</v>
      </c>
      <c r="I32" s="623"/>
      <c r="J32" s="624"/>
    </row>
    <row r="33" spans="1:10" ht="25.5" x14ac:dyDescent="0.2">
      <c r="A33" s="626" t="s">
        <v>15</v>
      </c>
      <c r="B33" s="668" t="e">
        <f>C33/$E$60</f>
        <v>#DIV/0!</v>
      </c>
      <c r="C33" s="669">
        <f>ROUND(D33,2)</f>
        <v>0</v>
      </c>
      <c r="D33" s="627">
        <v>0</v>
      </c>
      <c r="F33" s="629" t="s">
        <v>20</v>
      </c>
      <c r="G33" s="630">
        <v>0.03</v>
      </c>
      <c r="H33" s="631">
        <f>$I$27*G33</f>
        <v>0</v>
      </c>
      <c r="I33" s="623"/>
      <c r="J33" s="664"/>
    </row>
    <row r="34" spans="1:10" ht="12.75" x14ac:dyDescent="0.2">
      <c r="A34" s="626" t="s">
        <v>55</v>
      </c>
      <c r="B34" s="668" t="e">
        <f>C34/($E$60+C32+C33)</f>
        <v>#DIV/0!</v>
      </c>
      <c r="C34" s="669">
        <f>ROUND(D34,2)</f>
        <v>0</v>
      </c>
      <c r="D34" s="627">
        <v>0</v>
      </c>
      <c r="F34" s="629" t="s">
        <v>21</v>
      </c>
      <c r="G34" s="630">
        <v>0.05</v>
      </c>
      <c r="H34" s="631">
        <f t="shared" ref="H34" si="2">$I$27*G34</f>
        <v>0</v>
      </c>
      <c r="I34" s="623"/>
      <c r="J34" s="624"/>
    </row>
    <row r="35" spans="1:10" s="636" customFormat="1" ht="15.75" customHeight="1" thickBot="1" x14ac:dyDescent="0.25">
      <c r="A35" s="665" t="s">
        <v>261</v>
      </c>
      <c r="B35" s="633" t="e">
        <f>SUM(B32:B34)</f>
        <v>#DIV/0!</v>
      </c>
      <c r="C35" s="709">
        <f>SUM(C32:C34)</f>
        <v>0</v>
      </c>
      <c r="D35" s="710"/>
      <c r="F35" s="632" t="s">
        <v>17</v>
      </c>
      <c r="G35" s="633">
        <f ca="1">SUM(G32:G35)</f>
        <v>8.6499999999999994E-2</v>
      </c>
      <c r="H35" s="634">
        <f>SUM(H32:H34)</f>
        <v>0</v>
      </c>
      <c r="I35" s="662"/>
      <c r="J35" s="635"/>
    </row>
    <row r="36" spans="1:10" x14ac:dyDescent="0.2">
      <c r="A36" s="618"/>
      <c r="B36" s="619"/>
      <c r="C36" s="622"/>
      <c r="D36" s="621"/>
      <c r="E36" s="622"/>
      <c r="F36" s="616"/>
      <c r="G36" s="616"/>
      <c r="H36" s="616"/>
      <c r="I36" s="616"/>
      <c r="J36" s="624"/>
    </row>
    <row r="37" spans="1:10" ht="12" thickBot="1" x14ac:dyDescent="0.25">
      <c r="A37" s="637"/>
      <c r="B37" s="616"/>
      <c r="C37" s="616"/>
      <c r="D37" s="616"/>
      <c r="E37" s="616"/>
      <c r="F37" s="616"/>
      <c r="G37" s="616"/>
      <c r="H37" s="616"/>
      <c r="I37" s="616"/>
      <c r="J37" s="624"/>
    </row>
    <row r="38" spans="1:10" ht="12.75" x14ac:dyDescent="0.2">
      <c r="A38" s="727" t="s">
        <v>268</v>
      </c>
      <c r="B38" s="728"/>
      <c r="C38" s="728"/>
      <c r="D38" s="728"/>
      <c r="E38" s="729"/>
      <c r="F38" s="727" t="s">
        <v>269</v>
      </c>
      <c r="G38" s="728"/>
      <c r="H38" s="728"/>
      <c r="I38" s="728"/>
      <c r="J38" s="729"/>
    </row>
    <row r="39" spans="1:10" ht="25.5" x14ac:dyDescent="0.2">
      <c r="A39" s="748" t="s">
        <v>28</v>
      </c>
      <c r="B39" s="749"/>
      <c r="C39" s="638" t="s">
        <v>29</v>
      </c>
      <c r="D39" s="639" t="s">
        <v>258</v>
      </c>
      <c r="E39" s="640" t="s">
        <v>259</v>
      </c>
      <c r="F39" s="626" t="s">
        <v>275</v>
      </c>
      <c r="G39" s="639" t="s">
        <v>272</v>
      </c>
      <c r="H39" s="639" t="s">
        <v>271</v>
      </c>
      <c r="I39" s="638" t="s">
        <v>274</v>
      </c>
      <c r="J39" s="641" t="s">
        <v>273</v>
      </c>
    </row>
    <row r="40" spans="1:10" ht="12.75" x14ac:dyDescent="0.2">
      <c r="A40" s="711" t="str">
        <f>A7</f>
        <v>MÉDICO CLÍNICA MÉDICA PLANTÃO (leitos observação)</v>
      </c>
      <c r="B40" s="712"/>
      <c r="C40" s="676">
        <f>E7</f>
        <v>2167</v>
      </c>
      <c r="D40" s="642">
        <f>IFERROR(I40-H40-G40,"0")</f>
        <v>0</v>
      </c>
      <c r="E40" s="677">
        <f>C40*D40</f>
        <v>0</v>
      </c>
      <c r="F40" s="680" t="str">
        <f>IFERROR(J40/$J$60,"0")</f>
        <v>0</v>
      </c>
      <c r="G40" s="642">
        <f>IFERROR(($C$35*F40)/C40,"0")</f>
        <v>0</v>
      </c>
      <c r="H40" s="642">
        <f>IFERROR(($H$35*F40)/C40,"0")</f>
        <v>0</v>
      </c>
      <c r="I40" s="643">
        <f>G7</f>
        <v>0</v>
      </c>
      <c r="J40" s="678">
        <f>I7</f>
        <v>0</v>
      </c>
    </row>
    <row r="41" spans="1:10" ht="12.75" x14ac:dyDescent="0.2">
      <c r="A41" s="711" t="str">
        <f t="shared" ref="A41:A59" si="3">A8</f>
        <v>MÉDICO CLÍNICA MÉDICA ROTINA (leitos enfermaria)</v>
      </c>
      <c r="B41" s="712"/>
      <c r="C41" s="676">
        <f t="shared" ref="C41:C59" si="4">E8</f>
        <v>361</v>
      </c>
      <c r="D41" s="642">
        <f t="shared" ref="D41:D59" si="5">IFERROR(I41-H41-G41,"0")</f>
        <v>0</v>
      </c>
      <c r="E41" s="677">
        <f t="shared" ref="E41:E59" si="6">C41*D41</f>
        <v>0</v>
      </c>
      <c r="F41" s="680" t="str">
        <f t="shared" ref="F41:F59" si="7">IFERROR(J41/$J$60,"0")</f>
        <v>0</v>
      </c>
      <c r="G41" s="642">
        <f t="shared" ref="G41:G59" si="8">IFERROR(($C$35*F41)/C41,"0")</f>
        <v>0</v>
      </c>
      <c r="H41" s="642">
        <f t="shared" ref="H41:H59" si="9">IFERROR(($H$35*F41)/C41,"0")</f>
        <v>0</v>
      </c>
      <c r="I41" s="643">
        <f t="shared" ref="I41:I59" si="10">G8</f>
        <v>0</v>
      </c>
      <c r="J41" s="678">
        <f t="shared" ref="J41:J59" si="11">I8</f>
        <v>0</v>
      </c>
    </row>
    <row r="42" spans="1:10" ht="12.75" x14ac:dyDescent="0.2">
      <c r="A42" s="711" t="str">
        <f t="shared" si="3"/>
        <v>MÉDICO GASTRO / ENDOSCOPIA / COLONOSCOPIA (ambulatorial)</v>
      </c>
      <c r="B42" s="712"/>
      <c r="C42" s="676">
        <f t="shared" si="4"/>
        <v>52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x14ac:dyDescent="0.2">
      <c r="A43" s="711" t="str">
        <f t="shared" si="3"/>
        <v>MÉDICO ORTOPEDIA (ambulatorial)</v>
      </c>
      <c r="B43" s="712"/>
      <c r="C43" s="676">
        <f t="shared" si="4"/>
        <v>52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>
        <f t="shared" si="8"/>
        <v>0</v>
      </c>
      <c r="H43" s="642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x14ac:dyDescent="0.2">
      <c r="A44" s="711" t="str">
        <f t="shared" si="3"/>
        <v>MÉDICO CARDIOLOGIA (ambulatorial)</v>
      </c>
      <c r="B44" s="712"/>
      <c r="C44" s="676">
        <f t="shared" si="4"/>
        <v>52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>
        <f t="shared" si="8"/>
        <v>0</v>
      </c>
      <c r="H44" s="642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x14ac:dyDescent="0.2">
      <c r="A45" s="711" t="str">
        <f t="shared" si="3"/>
        <v>MÉDICO GINECOLOGIA (ambulatorial)</v>
      </c>
      <c r="B45" s="712"/>
      <c r="C45" s="676">
        <f t="shared" si="4"/>
        <v>52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>
        <f t="shared" si="8"/>
        <v>0</v>
      </c>
      <c r="H45" s="642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x14ac:dyDescent="0.2">
      <c r="A46" s="711" t="str">
        <f t="shared" si="3"/>
        <v>MÉDICO ULTRASSONOGRAFIA (ambulatorial)</v>
      </c>
      <c r="B46" s="712"/>
      <c r="C46" s="676">
        <f t="shared" si="4"/>
        <v>52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>
        <f t="shared" si="8"/>
        <v>0</v>
      </c>
      <c r="H46" s="642">
        <f t="shared" si="9"/>
        <v>0</v>
      </c>
      <c r="I46" s="643">
        <f t="shared" si="10"/>
        <v>0</v>
      </c>
      <c r="J46" s="678">
        <f t="shared" si="11"/>
        <v>0</v>
      </c>
    </row>
    <row r="47" spans="1:10" ht="13.5" thickBot="1" x14ac:dyDescent="0.25">
      <c r="A47" s="711" t="str">
        <f t="shared" si="3"/>
        <v>MÉDICO PSIQUIATRIA (ambulatoriall)</v>
      </c>
      <c r="B47" s="712"/>
      <c r="C47" s="676">
        <f t="shared" si="4"/>
        <v>52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>
        <f t="shared" si="8"/>
        <v>0</v>
      </c>
      <c r="H47" s="642">
        <f t="shared" si="9"/>
        <v>0</v>
      </c>
      <c r="I47" s="643">
        <f t="shared" si="10"/>
        <v>0</v>
      </c>
      <c r="J47" s="678">
        <f t="shared" si="11"/>
        <v>0</v>
      </c>
    </row>
    <row r="48" spans="1:10" ht="13.5" hidden="1" thickBot="1" x14ac:dyDescent="0.25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" hidden="1" customHeight="1" x14ac:dyDescent="0.2">
      <c r="A49" s="711" t="str">
        <f t="shared" si="3"/>
        <v>MÉDICO NEUROLOGIA - ELETROENCEFALOGRAMA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 t="str">
        <f t="shared" si="3"/>
        <v>MÉDICO INFECTOLOGIA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 t="str">
        <f t="shared" si="3"/>
        <v>MÉDICO EPIDEMIOLOGISTA</v>
      </c>
      <c r="B51" s="712"/>
      <c r="C51" s="676">
        <f t="shared" si="4"/>
        <v>0</v>
      </c>
      <c r="D51" s="642">
        <f t="shared" si="5"/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24.75" hidden="1" customHeight="1" x14ac:dyDescent="0.2">
      <c r="A52" s="711" t="str">
        <f t="shared" si="3"/>
        <v>MÉDICO COORDENADOR DO AMBULATÓRIO</v>
      </c>
      <c r="B52" s="712"/>
      <c r="C52" s="676">
        <f t="shared" si="4"/>
        <v>0</v>
      </c>
      <c r="D52" s="642">
        <f t="shared" si="5"/>
        <v>0</v>
      </c>
      <c r="E52" s="677">
        <f t="shared" si="6"/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3.5" hidden="1" thickBot="1" x14ac:dyDescent="0.25">
      <c r="A53" s="711" t="str">
        <f t="shared" si="3"/>
        <v>MÉDICO COORDENADOR DO NEP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27.75" hidden="1" customHeight="1" thickBot="1" x14ac:dyDescent="0.25">
      <c r="A54" s="768" t="str">
        <f t="shared" si="3"/>
        <v>MÉDICO COORDENADOR DA EMERGÊNCIA</v>
      </c>
      <c r="B54" s="769"/>
      <c r="C54" s="676">
        <f t="shared" si="4"/>
        <v>0</v>
      </c>
      <c r="D54" s="642">
        <f>IFERROR(I54-H54-G54,"0")</f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>C55*D55</f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2.75" hidden="1" x14ac:dyDescent="0.2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78">
        <f t="shared" si="11"/>
        <v>0</v>
      </c>
    </row>
    <row r="57" spans="1:10" ht="12.75" hidden="1" x14ac:dyDescent="0.2">
      <c r="A57" s="711">
        <f t="shared" si="3"/>
        <v>0</v>
      </c>
      <c r="B57" s="712"/>
      <c r="C57" s="676">
        <f t="shared" si="4"/>
        <v>0</v>
      </c>
      <c r="D57" s="642">
        <f t="shared" si="5"/>
        <v>0</v>
      </c>
      <c r="E57" s="677">
        <f t="shared" si="6"/>
        <v>0</v>
      </c>
      <c r="F57" s="680" t="str">
        <f t="shared" si="7"/>
        <v>0</v>
      </c>
      <c r="G57" s="642" t="str">
        <f t="shared" si="8"/>
        <v>0</v>
      </c>
      <c r="H57" s="642" t="str">
        <f t="shared" si="9"/>
        <v>0</v>
      </c>
      <c r="I57" s="643">
        <f t="shared" si="10"/>
        <v>0</v>
      </c>
      <c r="J57" s="678">
        <f t="shared" si="11"/>
        <v>0</v>
      </c>
    </row>
    <row r="58" spans="1:10" ht="12.75" hidden="1" x14ac:dyDescent="0.2">
      <c r="A58" s="711">
        <f t="shared" si="3"/>
        <v>0</v>
      </c>
      <c r="B58" s="712"/>
      <c r="C58" s="676">
        <f t="shared" si="4"/>
        <v>0</v>
      </c>
      <c r="D58" s="642">
        <f t="shared" si="5"/>
        <v>0</v>
      </c>
      <c r="E58" s="677">
        <f t="shared" si="6"/>
        <v>0</v>
      </c>
      <c r="F58" s="680" t="str">
        <f t="shared" si="7"/>
        <v>0</v>
      </c>
      <c r="G58" s="642" t="str">
        <f t="shared" si="8"/>
        <v>0</v>
      </c>
      <c r="H58" s="642" t="str">
        <f t="shared" si="9"/>
        <v>0</v>
      </c>
      <c r="I58" s="643">
        <f t="shared" si="10"/>
        <v>0</v>
      </c>
      <c r="J58" s="678">
        <f t="shared" si="11"/>
        <v>0</v>
      </c>
    </row>
    <row r="59" spans="1:10" ht="13.5" hidden="1" thickBot="1" x14ac:dyDescent="0.25">
      <c r="A59" s="711">
        <f t="shared" si="3"/>
        <v>0</v>
      </c>
      <c r="B59" s="712"/>
      <c r="C59" s="676">
        <f t="shared" si="4"/>
        <v>0</v>
      </c>
      <c r="D59" s="642">
        <f t="shared" si="5"/>
        <v>0</v>
      </c>
      <c r="E59" s="677">
        <f t="shared" si="6"/>
        <v>0</v>
      </c>
      <c r="F59" s="680" t="str">
        <f t="shared" si="7"/>
        <v>0</v>
      </c>
      <c r="G59" s="642" t="str">
        <f t="shared" si="8"/>
        <v>0</v>
      </c>
      <c r="H59" s="642" t="str">
        <f t="shared" si="9"/>
        <v>0</v>
      </c>
      <c r="I59" s="643">
        <f t="shared" si="10"/>
        <v>0</v>
      </c>
      <c r="J59" s="684">
        <f t="shared" si="11"/>
        <v>0</v>
      </c>
    </row>
    <row r="60" spans="1:10" ht="13.5" thickBot="1" x14ac:dyDescent="0.25">
      <c r="A60" s="766" t="s">
        <v>8</v>
      </c>
      <c r="B60" s="767"/>
      <c r="C60" s="644">
        <f t="shared" ref="C60" si="12">E27</f>
        <v>2840</v>
      </c>
      <c r="D60" s="682"/>
      <c r="E60" s="645">
        <f>SUM(E40:E59)</f>
        <v>0</v>
      </c>
      <c r="F60" s="679" t="str">
        <f>IFERROR(J60/$J$60,"0")</f>
        <v>0</v>
      </c>
      <c r="G60" s="723"/>
      <c r="H60" s="724"/>
      <c r="I60" s="724"/>
      <c r="J60" s="685">
        <f>SUM(J40:J59)</f>
        <v>0</v>
      </c>
    </row>
    <row r="61" spans="1:10" ht="15.75" thickBot="1" x14ac:dyDescent="0.3">
      <c r="A61" s="646"/>
      <c r="B61" s="646"/>
      <c r="C61" s="647"/>
      <c r="D61" s="648"/>
      <c r="E61" s="648"/>
      <c r="F61" s="681"/>
      <c r="G61" s="649"/>
      <c r="H61" s="650"/>
      <c r="I61" s="650"/>
      <c r="J61" s="683"/>
    </row>
    <row r="62" spans="1:10" ht="13.5" thickBot="1" x14ac:dyDescent="0.25">
      <c r="A62" s="646"/>
      <c r="B62" s="646"/>
      <c r="C62" s="715" t="s">
        <v>283</v>
      </c>
      <c r="D62" s="716"/>
      <c r="E62" s="716"/>
      <c r="F62" s="719">
        <f>(C35+H35+E60)-J60</f>
        <v>0</v>
      </c>
      <c r="G62" s="719"/>
      <c r="H62" s="720"/>
      <c r="I62" s="650"/>
      <c r="J62" s="650"/>
    </row>
    <row r="63" spans="1:10" ht="15.75" customHeight="1" x14ac:dyDescent="0.2">
      <c r="C63" s="715" t="s">
        <v>270</v>
      </c>
      <c r="D63" s="716"/>
      <c r="E63" s="716"/>
      <c r="F63" s="719">
        <f>C35+H35+E60</f>
        <v>0</v>
      </c>
      <c r="G63" s="719"/>
      <c r="H63" s="720"/>
      <c r="I63" s="663"/>
      <c r="J63" s="628"/>
    </row>
    <row r="64" spans="1:10" ht="15" customHeight="1" thickBot="1" x14ac:dyDescent="0.25">
      <c r="C64" s="717" t="s">
        <v>293</v>
      </c>
      <c r="D64" s="718"/>
      <c r="E64" s="718"/>
      <c r="F64" s="721">
        <f>F63*12</f>
        <v>0</v>
      </c>
      <c r="G64" s="721"/>
      <c r="H64" s="722"/>
      <c r="I64" s="628"/>
      <c r="J64" s="628"/>
    </row>
    <row r="65" spans="1:10" x14ac:dyDescent="0.2">
      <c r="F65" s="652"/>
      <c r="G65" s="653"/>
      <c r="H65" s="654"/>
    </row>
    <row r="66" spans="1:10" x14ac:dyDescent="0.2">
      <c r="F66" s="652"/>
      <c r="G66" s="653"/>
      <c r="H66" s="654"/>
    </row>
    <row r="67" spans="1:10" x14ac:dyDescent="0.2">
      <c r="F67" s="652"/>
      <c r="G67" s="653"/>
      <c r="H67" s="655"/>
    </row>
    <row r="68" spans="1:10" x14ac:dyDescent="0.2">
      <c r="A68" s="652"/>
      <c r="B68" s="656"/>
      <c r="C68" s="656"/>
      <c r="D68" s="656"/>
      <c r="E68" s="651"/>
      <c r="F68" s="652"/>
      <c r="G68" s="653"/>
      <c r="H68" s="657"/>
    </row>
    <row r="69" spans="1:10" x14ac:dyDescent="0.2">
      <c r="F69" s="651"/>
      <c r="G69" s="652"/>
      <c r="H69" s="651"/>
      <c r="I69" s="651"/>
      <c r="J69" s="651"/>
    </row>
    <row r="70" spans="1:10" x14ac:dyDescent="0.2">
      <c r="F70" s="651"/>
      <c r="G70" s="652"/>
      <c r="H70" s="651"/>
      <c r="I70" s="651"/>
      <c r="J70" s="651"/>
    </row>
    <row r="71" spans="1:10" x14ac:dyDescent="0.2">
      <c r="F71" s="651"/>
      <c r="G71" s="652"/>
      <c r="H71" s="651"/>
      <c r="I71" s="651"/>
      <c r="J71" s="651"/>
    </row>
    <row r="72" spans="1:10" x14ac:dyDescent="0.2">
      <c r="F72" s="651"/>
      <c r="G72" s="652"/>
      <c r="H72" s="651"/>
      <c r="I72" s="651"/>
      <c r="J72" s="658"/>
    </row>
    <row r="73" spans="1:10" x14ac:dyDescent="0.2">
      <c r="F73" s="651"/>
      <c r="G73" s="652"/>
      <c r="H73" s="651"/>
      <c r="I73" s="651"/>
      <c r="J73" s="658"/>
    </row>
    <row r="74" spans="1:10" x14ac:dyDescent="0.2">
      <c r="F74" s="659"/>
      <c r="G74" s="652"/>
      <c r="H74" s="660"/>
      <c r="I74" s="651"/>
      <c r="J74" s="651"/>
    </row>
    <row r="86" spans="6:6" x14ac:dyDescent="0.2">
      <c r="F86" s="661"/>
    </row>
  </sheetData>
  <sheetProtection selectLockedCells="1"/>
  <mergeCells count="111">
    <mergeCell ref="C2:H3"/>
    <mergeCell ref="I8:J8"/>
    <mergeCell ref="I9:J9"/>
    <mergeCell ref="I24:J24"/>
    <mergeCell ref="I23:J2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13:J13"/>
    <mergeCell ref="A59:B59"/>
    <mergeCell ref="A60:B60"/>
    <mergeCell ref="A39:B39"/>
    <mergeCell ref="A55:B55"/>
    <mergeCell ref="A56:B56"/>
    <mergeCell ref="A57:B57"/>
    <mergeCell ref="A58:B58"/>
    <mergeCell ref="A54:B54"/>
    <mergeCell ref="A53:B53"/>
    <mergeCell ref="A40:B40"/>
    <mergeCell ref="A41:B41"/>
    <mergeCell ref="A50:B50"/>
    <mergeCell ref="A51:B51"/>
    <mergeCell ref="A52:B52"/>
    <mergeCell ref="I7:J7"/>
    <mergeCell ref="A4:J4"/>
    <mergeCell ref="G6:H6"/>
    <mergeCell ref="I6:J6"/>
    <mergeCell ref="A25:D25"/>
    <mergeCell ref="A27:D27"/>
    <mergeCell ref="E6:F6"/>
    <mergeCell ref="E7:F7"/>
    <mergeCell ref="E8:F8"/>
    <mergeCell ref="E9:F9"/>
    <mergeCell ref="E24:F24"/>
    <mergeCell ref="E25:F25"/>
    <mergeCell ref="E27:F27"/>
    <mergeCell ref="A5:J5"/>
    <mergeCell ref="I25:J25"/>
    <mergeCell ref="I27:J27"/>
    <mergeCell ref="A26:D26"/>
    <mergeCell ref="I26:J26"/>
    <mergeCell ref="A21:D21"/>
    <mergeCell ref="A22:D22"/>
    <mergeCell ref="A23:D23"/>
    <mergeCell ref="I10:J10"/>
    <mergeCell ref="I11:J11"/>
    <mergeCell ref="I12:J12"/>
    <mergeCell ref="A6:D6"/>
    <mergeCell ref="A7:D7"/>
    <mergeCell ref="A8:D8"/>
    <mergeCell ref="A9:D9"/>
    <mergeCell ref="A24:D24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26:F26"/>
    <mergeCell ref="E15:F15"/>
    <mergeCell ref="E16:F16"/>
    <mergeCell ref="E17:F17"/>
    <mergeCell ref="E18:F18"/>
    <mergeCell ref="E19:F19"/>
    <mergeCell ref="C63:E63"/>
    <mergeCell ref="C64:E64"/>
    <mergeCell ref="F63:H63"/>
    <mergeCell ref="F64:H64"/>
    <mergeCell ref="G60:I60"/>
    <mergeCell ref="C62:E62"/>
    <mergeCell ref="F62:H62"/>
    <mergeCell ref="H27:H28"/>
    <mergeCell ref="A38:E38"/>
    <mergeCell ref="F38:J38"/>
    <mergeCell ref="I28:J28"/>
    <mergeCell ref="I30:J30"/>
    <mergeCell ref="A28:D28"/>
    <mergeCell ref="E28:F28"/>
    <mergeCell ref="C30:D30"/>
    <mergeCell ref="A30:B31"/>
    <mergeCell ref="F30:F31"/>
    <mergeCell ref="H30:H31"/>
    <mergeCell ref="E10:F10"/>
    <mergeCell ref="E11:F11"/>
    <mergeCell ref="E12:F12"/>
    <mergeCell ref="E13:F13"/>
    <mergeCell ref="E14:F14"/>
    <mergeCell ref="E20:F20"/>
    <mergeCell ref="E21:F21"/>
    <mergeCell ref="E22:F22"/>
    <mergeCell ref="E23:F23"/>
    <mergeCell ref="C35:D35"/>
    <mergeCell ref="A42:B42"/>
    <mergeCell ref="A43:B43"/>
    <mergeCell ref="A44:B44"/>
    <mergeCell ref="A45:B45"/>
    <mergeCell ref="A46:B46"/>
    <mergeCell ref="A47:B47"/>
    <mergeCell ref="A48:B48"/>
    <mergeCell ref="A49:B49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9" t="s">
        <v>241</v>
      </c>
      <c r="B1" s="789"/>
      <c r="C1" s="789"/>
      <c r="D1" s="789"/>
      <c r="E1" s="789"/>
      <c r="F1" s="789"/>
      <c r="G1" s="344"/>
      <c r="H1" s="315"/>
      <c r="I1" s="315"/>
      <c r="J1" s="315"/>
      <c r="K1" s="315"/>
    </row>
    <row r="2" spans="1:14" s="365" customFormat="1" ht="45" customHeight="1" x14ac:dyDescent="0.25">
      <c r="A2" s="790" t="s">
        <v>196</v>
      </c>
      <c r="B2" s="791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7" t="s">
        <v>34</v>
      </c>
      <c r="B4" s="778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7" t="s">
        <v>35</v>
      </c>
      <c r="B5" s="778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7" t="s">
        <v>36</v>
      </c>
      <c r="B6" s="778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7" t="s">
        <v>37</v>
      </c>
      <c r="B7" s="78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7" t="s">
        <v>210</v>
      </c>
      <c r="B9" s="77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7" t="s">
        <v>211</v>
      </c>
      <c r="B10" s="778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7" t="s">
        <v>212</v>
      </c>
      <c r="B11" s="778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9" t="s">
        <v>191</v>
      </c>
      <c r="B15" s="780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9" t="s">
        <v>192</v>
      </c>
      <c r="B16" s="780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9" t="s">
        <v>193</v>
      </c>
      <c r="B17" s="780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1" t="s">
        <v>8</v>
      </c>
      <c r="B18" s="782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7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3"/>
      <c r="B26" s="784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3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5" t="s">
        <v>58</v>
      </c>
      <c r="B41" s="786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0" t="s">
        <v>59</v>
      </c>
      <c r="B42" s="771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0" t="s">
        <v>60</v>
      </c>
      <c r="B44" s="771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2" t="s">
        <v>24</v>
      </c>
      <c r="B45" s="773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2" t="s">
        <v>26</v>
      </c>
      <c r="B46" s="773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4" t="s">
        <v>27</v>
      </c>
      <c r="B47" s="775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6"/>
      <c r="B48" s="776"/>
      <c r="C48" s="776"/>
      <c r="D48" s="776"/>
      <c r="E48" s="776"/>
      <c r="F48" s="776"/>
      <c r="G48" s="776"/>
      <c r="H48" s="776"/>
      <c r="I48" s="776"/>
      <c r="J48" s="776"/>
      <c r="K48" s="776"/>
      <c r="L48" s="776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9" t="s">
        <v>209</v>
      </c>
      <c r="B1" s="789"/>
      <c r="C1" s="789"/>
      <c r="D1" s="789"/>
      <c r="E1" s="789"/>
      <c r="F1" s="789"/>
      <c r="G1" s="344"/>
      <c r="H1" s="315"/>
      <c r="I1" s="315"/>
      <c r="J1" s="315"/>
      <c r="K1" s="315"/>
    </row>
    <row r="2" spans="1:15" s="365" customFormat="1" ht="41.25" customHeight="1" x14ac:dyDescent="0.25">
      <c r="A2" s="792" t="s">
        <v>28</v>
      </c>
      <c r="B2" s="792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8" t="s">
        <v>37</v>
      </c>
      <c r="B7" s="78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4" t="s">
        <v>213</v>
      </c>
      <c r="B9" s="795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4" t="s">
        <v>214</v>
      </c>
      <c r="B10" s="795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4" t="s">
        <v>215</v>
      </c>
      <c r="B11" s="795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4" t="s">
        <v>216</v>
      </c>
      <c r="B12" s="795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4" t="s">
        <v>220</v>
      </c>
      <c r="B13" s="795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4" t="s">
        <v>221</v>
      </c>
      <c r="B14" s="795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4" t="s">
        <v>217</v>
      </c>
      <c r="B15" s="795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4" t="s">
        <v>218</v>
      </c>
      <c r="B16" s="795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4" t="s">
        <v>219</v>
      </c>
      <c r="B17" s="795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4"/>
      <c r="B26" s="784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4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3" t="s">
        <v>58</v>
      </c>
      <c r="B43" s="793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3" t="s">
        <v>59</v>
      </c>
      <c r="B44" s="793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3" t="s">
        <v>60</v>
      </c>
      <c r="B46" s="793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3" t="s">
        <v>24</v>
      </c>
      <c r="B47" s="773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3" t="s">
        <v>26</v>
      </c>
      <c r="B48" s="773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3" t="s">
        <v>27</v>
      </c>
      <c r="B49" s="773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6"/>
      <c r="B50" s="776"/>
      <c r="C50" s="776"/>
      <c r="D50" s="776"/>
      <c r="E50" s="776"/>
      <c r="F50" s="776"/>
      <c r="G50" s="776"/>
      <c r="H50" s="776"/>
      <c r="I50" s="776"/>
      <c r="J50" s="776"/>
      <c r="K50" s="776"/>
      <c r="L50" s="776"/>
      <c r="M50" s="776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6" t="s">
        <v>205</v>
      </c>
      <c r="B1" s="796"/>
      <c r="C1" s="796"/>
      <c r="D1" s="796"/>
      <c r="E1" s="796"/>
      <c r="F1" s="796"/>
      <c r="G1" s="555"/>
      <c r="H1" s="555"/>
    </row>
    <row r="2" spans="1:13" s="196" customFormat="1" ht="60" customHeight="1" x14ac:dyDescent="0.25">
      <c r="A2" s="797" t="s">
        <v>196</v>
      </c>
      <c r="B2" s="798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8" t="s">
        <v>37</v>
      </c>
      <c r="B7" s="788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8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8"/>
      <c r="B12" s="778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4" t="s">
        <v>8</v>
      </c>
      <c r="B14" s="784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8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4"/>
      <c r="B22" s="784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4" t="s">
        <v>8</v>
      </c>
      <c r="B23" s="784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9" t="s">
        <v>58</v>
      </c>
      <c r="B39" s="799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3" t="s">
        <v>59</v>
      </c>
      <c r="B40" s="793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3" t="s">
        <v>60</v>
      </c>
      <c r="B42" s="793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3" t="s">
        <v>24</v>
      </c>
      <c r="B43" s="773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3" t="s">
        <v>26</v>
      </c>
      <c r="B44" s="773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3" t="s">
        <v>27</v>
      </c>
      <c r="B45" s="773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2" t="s">
        <v>204</v>
      </c>
      <c r="B1" s="802"/>
      <c r="C1" s="802"/>
      <c r="D1" s="802"/>
      <c r="E1" s="802"/>
      <c r="F1" s="802"/>
      <c r="G1" s="390"/>
      <c r="H1" s="390"/>
    </row>
    <row r="2" spans="1:16" s="196" customFormat="1" ht="51" customHeight="1" x14ac:dyDescent="0.25">
      <c r="A2" s="803" t="s">
        <v>196</v>
      </c>
      <c r="B2" s="804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7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7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7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7" t="s">
        <v>37</v>
      </c>
      <c r="B7" s="788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7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7"/>
      <c r="B12" s="778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3" t="s">
        <v>8</v>
      </c>
      <c r="B14" s="784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7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3"/>
      <c r="B22" s="784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3" t="s">
        <v>8</v>
      </c>
      <c r="B23" s="784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0" t="s">
        <v>58</v>
      </c>
      <c r="B39" s="799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1" t="s">
        <v>59</v>
      </c>
      <c r="B40" s="793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1" t="s">
        <v>60</v>
      </c>
      <c r="B42" s="793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2" t="s">
        <v>24</v>
      </c>
      <c r="B43" s="773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2" t="s">
        <v>26</v>
      </c>
      <c r="B44" s="773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4" t="s">
        <v>27</v>
      </c>
      <c r="B45" s="775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0" t="s">
        <v>28</v>
      </c>
      <c r="B2" s="81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9" t="s">
        <v>37</v>
      </c>
      <c r="B7" s="80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5" t="s">
        <v>181</v>
      </c>
      <c r="B9" s="806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5" t="s">
        <v>182</v>
      </c>
      <c r="B10" s="806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5" t="s">
        <v>183</v>
      </c>
      <c r="B11" s="806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5" t="s">
        <v>184</v>
      </c>
      <c r="B12" s="806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5" t="s">
        <v>185</v>
      </c>
      <c r="B13" s="806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5" t="s">
        <v>186</v>
      </c>
      <c r="B14" s="806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5" t="s">
        <v>187</v>
      </c>
      <c r="B15" s="806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5" t="s">
        <v>188</v>
      </c>
      <c r="B16" s="806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5" t="s">
        <v>189</v>
      </c>
      <c r="B17" s="806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5" t="s">
        <v>190</v>
      </c>
      <c r="B18" s="806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8" t="s">
        <v>8</v>
      </c>
      <c r="B19" s="808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9" t="s">
        <v>52</v>
      </c>
      <c r="B25" s="80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8" t="s">
        <v>8</v>
      </c>
      <c r="B28" s="80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9" t="s">
        <v>58</v>
      </c>
      <c r="B44" s="799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3" t="s">
        <v>59</v>
      </c>
      <c r="B45" s="793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3" t="s">
        <v>60</v>
      </c>
      <c r="B47" s="793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0" t="s">
        <v>28</v>
      </c>
      <c r="B2" s="81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9" t="s">
        <v>37</v>
      </c>
      <c r="B7" s="80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5" t="s">
        <v>181</v>
      </c>
      <c r="B9" s="806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5" t="s">
        <v>182</v>
      </c>
      <c r="B10" s="806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5" t="s">
        <v>183</v>
      </c>
      <c r="B11" s="806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5" t="s">
        <v>184</v>
      </c>
      <c r="B12" s="806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5" t="s">
        <v>185</v>
      </c>
      <c r="B13" s="806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5" t="s">
        <v>186</v>
      </c>
      <c r="B14" s="806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5" t="s">
        <v>187</v>
      </c>
      <c r="B15" s="806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5" t="s">
        <v>188</v>
      </c>
      <c r="B16" s="806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5" t="s">
        <v>189</v>
      </c>
      <c r="B17" s="806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5" t="s">
        <v>190</v>
      </c>
      <c r="B18" s="806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8" t="s">
        <v>8</v>
      </c>
      <c r="B19" s="808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9" t="s">
        <v>52</v>
      </c>
      <c r="B25" s="80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8" t="s">
        <v>8</v>
      </c>
      <c r="B28" s="80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9" t="s">
        <v>58</v>
      </c>
      <c r="B44" s="799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3" t="s">
        <v>59</v>
      </c>
      <c r="B45" s="793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3" t="s">
        <v>60</v>
      </c>
      <c r="B47" s="793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7" t="s">
        <v>206</v>
      </c>
      <c r="B1" s="817"/>
      <c r="C1" s="817"/>
      <c r="D1" s="817"/>
      <c r="E1" s="817"/>
      <c r="F1" s="817"/>
      <c r="G1" s="410"/>
      <c r="H1" s="410"/>
      <c r="I1" s="410"/>
      <c r="J1" s="410"/>
    </row>
    <row r="2" spans="1:13" s="414" customFormat="1" ht="75" customHeight="1" x14ac:dyDescent="0.25">
      <c r="A2" s="818" t="s">
        <v>28</v>
      </c>
      <c r="B2" s="818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4" t="s">
        <v>34</v>
      </c>
      <c r="B4" s="814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4" t="s">
        <v>35</v>
      </c>
      <c r="B5" s="814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4" t="s">
        <v>36</v>
      </c>
      <c r="B6" s="814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4" t="s">
        <v>37</v>
      </c>
      <c r="B7" s="81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4">
        <v>7</v>
      </c>
      <c r="B15" s="814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4">
        <v>8</v>
      </c>
      <c r="B16" s="814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4">
        <v>9</v>
      </c>
      <c r="B17" s="814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5" t="s">
        <v>8</v>
      </c>
      <c r="B18" s="815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4" t="s">
        <v>52</v>
      </c>
      <c r="B24" s="814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5"/>
      <c r="B26" s="815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5" t="s">
        <v>8</v>
      </c>
      <c r="B27" s="815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6" t="s">
        <v>58</v>
      </c>
      <c r="B43" s="816"/>
      <c r="C43" s="436"/>
      <c r="D43" s="436"/>
      <c r="E43" s="456">
        <f>F18+E34</f>
        <v>200024.15987088002</v>
      </c>
    </row>
    <row r="44" spans="1:13" hidden="1" x14ac:dyDescent="0.2">
      <c r="A44" s="811" t="s">
        <v>59</v>
      </c>
      <c r="B44" s="811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1" t="s">
        <v>60</v>
      </c>
      <c r="B46" s="811"/>
      <c r="C46" s="443"/>
      <c r="D46" s="443"/>
      <c r="E46" s="457">
        <f>E44/(1-B40)</f>
        <v>218964.59755980299</v>
      </c>
    </row>
    <row r="47" spans="1:13" s="459" customFormat="1" x14ac:dyDescent="0.2">
      <c r="A47" s="812" t="s">
        <v>24</v>
      </c>
      <c r="B47" s="812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2" t="s">
        <v>26</v>
      </c>
      <c r="B48" s="812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2" t="s">
        <v>27</v>
      </c>
      <c r="B49" s="812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3"/>
      <c r="B50" s="813"/>
      <c r="C50" s="813"/>
      <c r="D50" s="813"/>
      <c r="E50" s="813"/>
      <c r="F50" s="813"/>
      <c r="G50" s="813"/>
      <c r="H50" s="813"/>
      <c r="I50" s="813"/>
      <c r="J50" s="813"/>
      <c r="K50" s="813"/>
      <c r="L50" s="813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2" t="s">
        <v>206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4" s="196" customFormat="1" ht="75" customHeight="1" x14ac:dyDescent="0.25">
      <c r="A2" s="798" t="s">
        <v>28</v>
      </c>
      <c r="B2" s="798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8" t="s">
        <v>37</v>
      </c>
      <c r="B7" s="78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8">
        <v>7</v>
      </c>
      <c r="B15" s="778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8">
        <v>8</v>
      </c>
      <c r="B16" s="778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8">
        <v>9</v>
      </c>
      <c r="B17" s="778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4"/>
      <c r="B26" s="784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4" t="s">
        <v>8</v>
      </c>
      <c r="B27" s="784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9" t="s">
        <v>58</v>
      </c>
      <c r="B43" s="799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3" t="s">
        <v>59</v>
      </c>
      <c r="B44" s="793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3" t="s">
        <v>60</v>
      </c>
      <c r="B46" s="793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3" t="s">
        <v>24</v>
      </c>
      <c r="B47" s="773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3" t="s">
        <v>26</v>
      </c>
      <c r="B48" s="773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3" t="s">
        <v>27</v>
      </c>
      <c r="B49" s="773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9"/>
      <c r="B50" s="819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2" t="s">
        <v>208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5" s="196" customFormat="1" ht="74.25" customHeight="1" x14ac:dyDescent="0.25">
      <c r="A2" s="820" t="s">
        <v>28</v>
      </c>
      <c r="B2" s="804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7" t="s">
        <v>34</v>
      </c>
      <c r="B4" s="778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7" t="s">
        <v>35</v>
      </c>
      <c r="B5" s="778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7" t="s">
        <v>36</v>
      </c>
      <c r="B6" s="778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7" t="s">
        <v>37</v>
      </c>
      <c r="B7" s="788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1" t="s">
        <v>8</v>
      </c>
      <c r="B20" s="782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7" t="s">
        <v>52</v>
      </c>
      <c r="B26" s="778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3"/>
      <c r="B28" s="784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3" t="s">
        <v>8</v>
      </c>
      <c r="B29" s="784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0" t="s">
        <v>58</v>
      </c>
      <c r="B45" s="799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1" t="s">
        <v>59</v>
      </c>
      <c r="B46" s="793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1" t="s">
        <v>60</v>
      </c>
      <c r="B48" s="793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2" t="s">
        <v>24</v>
      </c>
      <c r="B49" s="773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2" t="s">
        <v>26</v>
      </c>
      <c r="B50" s="773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4" t="s">
        <v>27</v>
      </c>
      <c r="B51" s="775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3" t="s">
        <v>207</v>
      </c>
      <c r="B1" s="823"/>
      <c r="C1" s="823"/>
      <c r="D1" s="823"/>
      <c r="E1" s="823"/>
      <c r="F1" s="823"/>
      <c r="G1" s="475"/>
      <c r="H1" s="475"/>
      <c r="I1" s="475"/>
      <c r="J1" s="475"/>
    </row>
    <row r="2" spans="1:17" s="471" customFormat="1" ht="62.25" customHeight="1" x14ac:dyDescent="0.25">
      <c r="A2" s="818" t="s">
        <v>28</v>
      </c>
      <c r="B2" s="818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4" t="s">
        <v>34</v>
      </c>
      <c r="B4" s="814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4" t="s">
        <v>35</v>
      </c>
      <c r="B5" s="814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4" t="s">
        <v>36</v>
      </c>
      <c r="B6" s="814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4" t="s">
        <v>37</v>
      </c>
      <c r="B7" s="81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2" t="s">
        <v>240</v>
      </c>
      <c r="B16" s="822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2" t="s">
        <v>243</v>
      </c>
      <c r="B18" s="822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5" t="s">
        <v>8</v>
      </c>
      <c r="B20" s="815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4" t="s">
        <v>52</v>
      </c>
      <c r="B26" s="814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5"/>
      <c r="B28" s="815"/>
      <c r="G28" s="415"/>
      <c r="H28" s="415"/>
      <c r="I28" s="415"/>
      <c r="J28" s="415"/>
    </row>
    <row r="29" spans="1:17" hidden="1" x14ac:dyDescent="0.2">
      <c r="A29" s="815" t="s">
        <v>8</v>
      </c>
      <c r="B29" s="815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1" t="s">
        <v>58</v>
      </c>
      <c r="B45" s="811"/>
      <c r="E45" s="457">
        <f>F20+E36</f>
        <v>300357.34586937481</v>
      </c>
    </row>
    <row r="46" spans="1:19" hidden="1" x14ac:dyDescent="0.2">
      <c r="A46" s="811" t="s">
        <v>59</v>
      </c>
      <c r="B46" s="811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1" t="s">
        <v>60</v>
      </c>
      <c r="B48" s="811"/>
      <c r="E48" s="457">
        <f>E46/(1-B42)</f>
        <v>328797.79097154021</v>
      </c>
    </row>
    <row r="49" spans="1:13" s="485" customFormat="1" ht="8.1" customHeight="1" x14ac:dyDescent="0.2">
      <c r="A49" s="812" t="s">
        <v>24</v>
      </c>
      <c r="B49" s="812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2" t="s">
        <v>26</v>
      </c>
      <c r="B50" s="812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2" t="s">
        <v>27</v>
      </c>
      <c r="B51" s="812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7" t="s">
        <v>165</v>
      </c>
      <c r="B1" s="827"/>
      <c r="C1" s="827"/>
      <c r="D1" s="827"/>
      <c r="E1" s="827"/>
      <c r="F1" s="827"/>
    </row>
    <row r="2" spans="1:11" s="248" customFormat="1" ht="22.5" customHeight="1" x14ac:dyDescent="0.25">
      <c r="A2" s="824" t="s">
        <v>28</v>
      </c>
      <c r="B2" s="82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8" t="s">
        <v>164</v>
      </c>
      <c r="B3" s="829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4" t="s">
        <v>166</v>
      </c>
      <c r="B4" s="82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5" t="s">
        <v>169</v>
      </c>
      <c r="B5" s="826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8" t="s">
        <v>8</v>
      </c>
      <c r="B9" s="829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0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34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5" t="s">
        <v>22</v>
      </c>
      <c r="B26" s="835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6" t="s">
        <v>60</v>
      </c>
      <c r="B27" s="836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1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1" t="s">
        <v>26</v>
      </c>
      <c r="B29" s="831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2" t="s">
        <v>157</v>
      </c>
      <c r="B30" s="833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7" t="s">
        <v>173</v>
      </c>
      <c r="B1" s="827"/>
      <c r="C1" s="827"/>
      <c r="D1" s="827"/>
      <c r="E1" s="827"/>
      <c r="F1" s="827"/>
    </row>
    <row r="2" spans="1:13" s="248" customFormat="1" ht="22.5" customHeight="1" x14ac:dyDescent="0.25">
      <c r="A2" s="824" t="s">
        <v>28</v>
      </c>
      <c r="B2" s="82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8" t="s">
        <v>164</v>
      </c>
      <c r="B3" s="829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4" t="s">
        <v>166</v>
      </c>
      <c r="B4" s="82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8" t="s">
        <v>8</v>
      </c>
      <c r="B9" s="829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8" t="s">
        <v>178</v>
      </c>
      <c r="I15" s="837" t="s">
        <v>177</v>
      </c>
      <c r="J15" s="837"/>
    </row>
    <row r="16" spans="1:13" ht="9" customHeight="1" x14ac:dyDescent="0.25">
      <c r="A16" s="264"/>
      <c r="B16" s="258"/>
      <c r="C16" s="257"/>
      <c r="D16" s="257"/>
      <c r="E16" s="244"/>
      <c r="F16" s="244"/>
      <c r="H16" s="838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0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34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5" t="s">
        <v>22</v>
      </c>
      <c r="B26" s="835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6" t="s">
        <v>60</v>
      </c>
      <c r="B27" s="836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1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1" t="s">
        <v>26</v>
      </c>
      <c r="B29" s="831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2" t="s">
        <v>157</v>
      </c>
      <c r="B30" s="833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7" t="s">
        <v>173</v>
      </c>
      <c r="B1" s="827"/>
      <c r="C1" s="827"/>
      <c r="D1" s="827"/>
      <c r="E1" s="827"/>
      <c r="F1" s="827"/>
    </row>
    <row r="2" spans="1:13" s="248" customFormat="1" ht="22.5" customHeight="1" x14ac:dyDescent="0.25">
      <c r="A2" s="841" t="s">
        <v>28</v>
      </c>
      <c r="B2" s="84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8" t="s">
        <v>164</v>
      </c>
      <c r="B3" s="829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1" t="s">
        <v>166</v>
      </c>
      <c r="B4" s="84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8" t="s">
        <v>8</v>
      </c>
      <c r="B9" s="829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0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43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4" t="s">
        <v>22</v>
      </c>
      <c r="B26" s="845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8" t="s">
        <v>60</v>
      </c>
      <c r="B27" s="829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2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2" t="s">
        <v>26</v>
      </c>
      <c r="B29" s="833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2" t="s">
        <v>157</v>
      </c>
      <c r="B30" s="833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2024-02-20T15:43:26Z</dcterms:modified>
  <dc:language>pt-BR</dc:language>
</cp:coreProperties>
</file>